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97A"/>
  <workbookPr/>
  <bookViews>
    <workbookView xWindow="9100" yWindow="470" windowWidth="9130" windowHeight="10080" tabRatio="848" activeTab="0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<sst xmlns="http://schemas.openxmlformats.org/spreadsheetml/2006/main" count="117" uniqueCount="63">
  <si>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</si>
  <si>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</si>
  <si>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</si>
  <si>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</si>
  <si>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</si>
  <si>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</si>
  <si>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</si>
  <si>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</si>
  <si>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</si>
  <si>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</si>
  <si>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</si>
  <si>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</si>
  <si>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</si>
  <si>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</si>
  <si>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</si>
  <si>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</si>
  <si>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</si>
  <si>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</si>
  <si>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</si>
  <si>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</si>
  <si>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</si>
  <si>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</si>
  <si>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</si>
  <si>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</si>
  <si>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</si>
  <si>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</si>
  <si>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</si>
  <si>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</si>
  <si>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</si>
  <si>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</si>
  <si>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</si>
  <si>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</si>
  <si>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</si>
  <si>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</si>
  <si>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</si>
  <si>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</si>
  <si>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</si>
  <si>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</si>
  <si>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</si>
  <si>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</si>
  <si>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</si>
  <si>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</si>
  <si>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</si>
  <si>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</si>
  <si>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</si>
  <si>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</si>
  <si>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</si>
  <si>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</si>
  <si>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</si>
  <si>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</si>
  <si>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</si>
  <si>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</si>
  <si>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</si>
  <si>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</si>
  <si>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</si>
  <si>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</si>
  <si>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</si>
  <si>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</si>
  <si>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</si>
  <si>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</si>
  <si>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>Forecasted Costs Through December 31, 2019</t>
  </si>
  <si>
    <t>PRIOR YEAR TRUE-UP (2017 including interest)</t>
  </si>
  <si>
    <t xml:space="preserve">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</si>
</sst>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170" fontId="6" fillId="35" borderId="0" xfId="57" applyNumberFormat="1" applyFont="1" applyFill="1" applyBorder="1" applyAlignment="1" applyProtection="1">
      <alignment/>
      <protection locked="0"/>
    </xf>
    <xf numFmtId="170" fontId="6" fillId="35" borderId="0" xfId="57" applyNumberFormat="1" applyFont="1" applyFill="1" applyAlignment="1" applyProtection="1">
      <alignment/>
      <protection locked="0"/>
    </xf>
    <xf numFmtId="170" fontId="10" fillId="35" borderId="0" xfId="42" applyNumberFormat="1" applyFont="1" applyFill="1" applyAlignment="1">
      <alignment/>
    </xf>
    <xf numFmtId="170" fontId="6" fillId="35" borderId="0" xfId="42" applyNumberFormat="1" applyFont="1" applyFill="1" applyAlignment="1" applyProtection="1">
      <alignment/>
      <protection locked="0"/>
    </xf>
    <xf numFmtId="170" fontId="6" fillId="35" borderId="0" xfId="57" applyNumberFormat="1" applyFont="1" applyFill="1" applyAlignment="1">
      <alignment/>
    </xf>
    <xf numFmtId="178" fontId="10" fillId="34" borderId="0" xfId="42" applyNumberFormat="1" applyFont="1" applyFill="1" applyAlignment="1" applyProtection="1">
      <alignment/>
      <protection locked="0"/>
    </xf>
    <xf numFmtId="173" fontId="10" fillId="34" borderId="0" xfId="42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zoomScale="70" zoomScaleNormal="70" workbookViewId="0" topLeftCell="A25">
      <selection activeCell="I41" sqref="I41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3.421875" style="1" customWidth="1"/>
    <col min="11" max="11" width="18.421875" style="1" bestFit="1" customWidth="1"/>
    <col min="12" max="12" width="3.421875" style="1" customWidth="1"/>
    <col min="13" max="13" width="16.00390625" style="1" bestFit="1" customWidth="1"/>
    <col min="14" max="14" width="3.8515625" style="1" customWidth="1"/>
    <col min="15" max="15" width="16.57421875" style="1" bestFit="1" customWidth="1"/>
    <col min="16" max="16" width="4.8515625" style="1" customWidth="1"/>
    <col min="17" max="17" width="15.8515625" style="1" bestFit="1" customWidth="1"/>
    <col min="18" max="18" width="4.421875" style="1" customWidth="1"/>
    <col min="19" max="19" width="16.57421875" style="1" bestFit="1" customWidth="1"/>
    <col min="20" max="20" width="3.421875" style="1" customWidth="1"/>
    <col min="21" max="21" width="16.574218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2019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5">
      <c r="A4" s="133" t="s">
        <v>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5">
      <c r="A5" s="132" t="str">
        <f>"For rates effective January 1, 2019"</f>
        <v>For rates effective January 1, 2019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5.7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870803059.8139228</v>
      </c>
      <c r="J15" s="20"/>
      <c r="K15" s="105">
        <v>339877110.19260657</v>
      </c>
      <c r="L15" s="87"/>
      <c r="M15" s="86">
        <v>133479225.54877982</v>
      </c>
      <c r="N15" s="88"/>
      <c r="O15" s="86">
        <v>61817027.11618042</v>
      </c>
      <c r="P15" s="88"/>
      <c r="Q15" s="86">
        <v>5587267.8052225765</v>
      </c>
      <c r="R15" s="88"/>
      <c r="S15" s="86">
        <v>316090246.96138346</v>
      </c>
      <c r="T15" s="88"/>
      <c r="U15" s="86">
        <v>13952182.189749882</v>
      </c>
    </row>
    <row r="16" spans="1:21" ht="1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23947243.858999997</v>
      </c>
      <c r="J17" s="20"/>
      <c r="K17" s="86">
        <v>9383500</v>
      </c>
      <c r="L17" s="87"/>
      <c r="M17" s="86">
        <v>149743.859</v>
      </c>
      <c r="N17" s="88"/>
      <c r="O17" s="86">
        <v>324000</v>
      </c>
      <c r="P17" s="88"/>
      <c r="Q17" s="86">
        <v>163000</v>
      </c>
      <c r="R17" s="88"/>
      <c r="S17" s="86">
        <v>11166000</v>
      </c>
      <c r="T17" s="88"/>
      <c r="U17" s="86">
        <v>2761000</v>
      </c>
    </row>
    <row r="18" spans="1:21" ht="1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30" t="s">
        <v>9</v>
      </c>
      <c r="E19" s="131"/>
      <c r="F19" s="21"/>
      <c r="G19" s="8" t="s">
        <v>47</v>
      </c>
      <c r="H19" s="4"/>
      <c r="I19" s="19">
        <f>SUM(K19,M19,O19,Q19,S19,U19)</f>
        <v>846855815.9549227</v>
      </c>
      <c r="J19" s="22"/>
      <c r="K19" s="22">
        <f>+K15-K17</f>
        <v>330493610.19260657</v>
      </c>
      <c r="L19" s="22"/>
      <c r="M19" s="22">
        <f>+M15-M17</f>
        <v>133329481.68977982</v>
      </c>
      <c r="N19" s="19"/>
      <c r="O19" s="22">
        <f>+O15-O17</f>
        <v>61493027.11618042</v>
      </c>
      <c r="P19" s="19"/>
      <c r="Q19" s="22">
        <f>+Q15-Q17</f>
        <v>5424267.8052225765</v>
      </c>
      <c r="R19" s="19"/>
      <c r="S19" s="72">
        <f>+S15-S17</f>
        <v>304924246.96138346</v>
      </c>
      <c r="T19" s="19"/>
      <c r="U19" s="22">
        <f>+U15-U17</f>
        <v>11191182.189749882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41569198.34746969</v>
      </c>
      <c r="J22" s="115"/>
      <c r="K22" s="116">
        <v>25986264.097437736</v>
      </c>
      <c r="L22" s="117"/>
      <c r="M22" s="116">
        <v>5249720.788200831</v>
      </c>
      <c r="N22" s="116"/>
      <c r="O22" s="116">
        <v>0</v>
      </c>
      <c r="P22" s="116"/>
      <c r="Q22" s="116">
        <v>0</v>
      </c>
      <c r="R22" s="116"/>
      <c r="S22" s="116">
        <v>10202113.518953651</v>
      </c>
      <c r="T22" s="116"/>
      <c r="U22" s="116">
        <v>131099.94287746924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41569198.34746969</v>
      </c>
      <c r="J24" s="115"/>
      <c r="K24" s="120">
        <f>+K23+K22</f>
        <v>25986264.097437736</v>
      </c>
      <c r="L24" s="120"/>
      <c r="M24" s="120">
        <f>+M23+M22</f>
        <v>5249720.788200831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10202113.518953651</v>
      </c>
      <c r="T24" s="114"/>
      <c r="U24" s="120">
        <f>+U23+U22</f>
        <v>131099.94287746924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805286617.6074531</v>
      </c>
      <c r="J26" s="22"/>
      <c r="K26" s="77">
        <f>+K19-K24</f>
        <v>304507346.0951688</v>
      </c>
      <c r="L26" s="77"/>
      <c r="M26" s="77">
        <f>+M19-M24</f>
        <v>128079760.901579</v>
      </c>
      <c r="N26" s="19"/>
      <c r="O26" s="77">
        <f>+O19-O24</f>
        <v>61493027.11618042</v>
      </c>
      <c r="P26" s="19"/>
      <c r="Q26" s="77">
        <f>+Q19-Q24</f>
        <v>5424267.8052225765</v>
      </c>
      <c r="R26" s="19"/>
      <c r="S26" s="78">
        <f>+S19-S24</f>
        <v>294722133.4424298</v>
      </c>
      <c r="T26" s="19"/>
      <c r="U26" s="77">
        <f>+U19-U24</f>
        <v>11060082.246872412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805286617.6074531</v>
      </c>
      <c r="J30" s="22"/>
      <c r="K30" s="77">
        <f>+K26+K28</f>
        <v>304507346.0951688</v>
      </c>
      <c r="L30" s="77"/>
      <c r="M30" s="78">
        <f>+M26+M28</f>
        <v>128079760.901579</v>
      </c>
      <c r="N30" s="19"/>
      <c r="O30" s="77">
        <f>+O26+O28</f>
        <v>61493027.11618042</v>
      </c>
      <c r="P30" s="19"/>
      <c r="Q30" s="77">
        <f>+Q26+Q28</f>
        <v>5424267.8052225765</v>
      </c>
      <c r="R30" s="19"/>
      <c r="S30" s="78">
        <f>+S26+S28</f>
        <v>294722133.4424298</v>
      </c>
      <c r="T30" s="19"/>
      <c r="U30" s="77">
        <f>+U26+U28</f>
        <v>11060082.246872412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(2018) ACTUAL ATRR</v>
      </c>
      <c r="E32" s="6"/>
      <c r="F32" s="21"/>
      <c r="G32" s="25" t="str">
        <f>"Input from "&amp;V1-1&amp;" True-up"</f>
        <v>Input from 2018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(2018)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2:29" ht="15">
      <c r="B34" s="7">
        <f>+B30+1</f>
        <v>11</v>
      </c>
      <c r="C34" s="8"/>
      <c r="D34" s="18" t="s">
        <v>61</v>
      </c>
      <c r="E34" s="6"/>
      <c r="F34" s="21"/>
      <c r="G34" s="21" t="s">
        <v>54</v>
      </c>
      <c r="H34" s="4"/>
      <c r="I34" s="19">
        <f>SUM(K34,M34,O34,Q34,S34,U34)</f>
        <v>-19125801.407507543</v>
      </c>
      <c r="J34" s="112"/>
      <c r="K34" s="112">
        <v>-4154304.9035385405</v>
      </c>
      <c r="L34" s="112"/>
      <c r="M34" s="112">
        <v>-432733.83819241147</v>
      </c>
      <c r="N34" s="112"/>
      <c r="O34" s="112">
        <v>-3246489.5028126626</v>
      </c>
      <c r="P34" s="112"/>
      <c r="Q34" s="112">
        <v>366431.9004860683</v>
      </c>
      <c r="R34" s="112"/>
      <c r="S34" s="112">
        <v>-9440058.793160088</v>
      </c>
      <c r="T34" s="112"/>
      <c r="U34" s="112">
        <v>-2218646.270289908</v>
      </c>
      <c r="V34" s="92"/>
      <c r="W34" s="92"/>
      <c r="X34" s="92"/>
      <c r="Y34" s="92"/>
      <c r="Z34" s="92"/>
      <c r="AA34" s="92"/>
      <c r="AB34" s="92"/>
      <c r="AC34" s="92"/>
    </row>
    <row r="35" spans="2:29" ht="15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2:29" ht="15">
      <c r="B36" s="122" t="s">
        <v>57</v>
      </c>
      <c r="D36" s="18" t="s">
        <v>58</v>
      </c>
      <c r="E36" s="6"/>
      <c r="F36" s="21"/>
      <c r="G36" s="25" t="s">
        <v>59</v>
      </c>
      <c r="H36" s="4"/>
      <c r="I36" s="70">
        <f>S36</f>
        <v>4028356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4028356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4:29" ht="15.75" thickBot="1">
      <c r="D37" s="1" t="s">
        <v>12</v>
      </c>
      <c r="E37" s="6"/>
      <c r="F37" s="21"/>
      <c r="G37" s="4"/>
      <c r="H37" s="4"/>
      <c r="I37" s="70"/>
      <c r="J37" s="22"/>
      <c r="K37" s="78"/>
      <c r="L37" s="85"/>
      <c r="M37" s="78"/>
      <c r="N37" s="71"/>
      <c r="O37" s="78"/>
      <c r="P37" s="71"/>
      <c r="Q37" s="78"/>
      <c r="R37" s="71"/>
      <c r="S37" s="84"/>
      <c r="T37" s="71"/>
      <c r="U37" s="78"/>
      <c r="V37" s="92"/>
      <c r="W37" s="94"/>
      <c r="X37" s="95"/>
      <c r="Y37" s="95"/>
      <c r="Z37" s="95"/>
      <c r="AA37" s="95"/>
      <c r="AB37" s="95"/>
      <c r="AC37" s="92"/>
    </row>
    <row r="38" spans="2:29" ht="15.75" thickBot="1">
      <c r="B38" s="7">
        <f>+B34+1</f>
        <v>12</v>
      </c>
      <c r="C38" s="8"/>
      <c r="D38" s="27" t="s">
        <v>55</v>
      </c>
      <c r="E38" s="28"/>
      <c r="F38" s="29"/>
      <c r="G38" s="110" t="str">
        <f>"(Ln "&amp;B30&amp;" + Ln "&amp;B34&amp;")"</f>
        <v>(Ln 10 + Ln 11)</v>
      </c>
      <c r="H38" s="31"/>
      <c r="I38" s="32">
        <f>+I30+I34+I36</f>
        <v>790189172.1999456</v>
      </c>
      <c r="J38" s="22"/>
      <c r="K38" s="32">
        <f>+K30+K34</f>
        <v>300353041.1916303</v>
      </c>
      <c r="L38" s="34"/>
      <c r="M38" s="32">
        <f>+M30+M34</f>
        <v>127647027.06338657</v>
      </c>
      <c r="N38" s="19"/>
      <c r="O38" s="32">
        <f>+O30+O34</f>
        <v>58246537.61336776</v>
      </c>
      <c r="P38" s="19"/>
      <c r="Q38" s="32">
        <f>+Q30+Q34</f>
        <v>5790699.705708644</v>
      </c>
      <c r="R38" s="19"/>
      <c r="S38" s="32">
        <f>+S30+S34+S36</f>
        <v>289310430.6492697</v>
      </c>
      <c r="T38" s="19"/>
      <c r="U38" s="32">
        <f>+U30+U34</f>
        <v>8841435.976582505</v>
      </c>
      <c r="V38" s="92"/>
      <c r="W38" s="96"/>
      <c r="X38" s="97"/>
      <c r="Y38" s="97"/>
      <c r="Z38" s="97"/>
      <c r="AA38" s="97"/>
      <c r="AB38" s="97"/>
      <c r="AC38" s="92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2"/>
      <c r="P39" s="96"/>
      <c r="Q39" s="97"/>
      <c r="R39" s="97"/>
      <c r="S39" s="97"/>
      <c r="T39" s="97"/>
      <c r="U39" s="97"/>
      <c r="V39" s="92"/>
    </row>
    <row r="40" spans="1:22" ht="15">
      <c r="A40" s="12" t="s">
        <v>18</v>
      </c>
      <c r="B40" s="17" t="s">
        <v>19</v>
      </c>
      <c r="C40" s="15"/>
      <c r="D40" s="6"/>
      <c r="E40" s="111" t="s">
        <v>12</v>
      </c>
      <c r="F40" s="6"/>
      <c r="G40" s="6"/>
      <c r="H40" s="6"/>
      <c r="I40" s="34"/>
      <c r="J40" s="6"/>
      <c r="K40" s="101"/>
      <c r="L40" s="100"/>
      <c r="M40" s="101"/>
      <c r="N40" s="100"/>
      <c r="O40" s="92"/>
      <c r="P40" s="96"/>
      <c r="Q40" s="97"/>
      <c r="R40" s="97"/>
      <c r="S40" s="97"/>
      <c r="T40" s="97"/>
      <c r="U40" s="97"/>
      <c r="V40" s="92"/>
    </row>
    <row r="41" spans="2:22" ht="15">
      <c r="B41" s="7">
        <f>+B38+1</f>
        <v>13</v>
      </c>
      <c r="C41" s="8"/>
      <c r="D41" s="35" t="str">
        <f>""&amp;V1&amp;" AEP East Zone Network Service Peak Load (1 CP)"</f>
        <v>2019 AEP East Zone Network Service Peak Load (1 CP)</v>
      </c>
      <c r="E41" s="6"/>
      <c r="F41" s="21"/>
      <c r="G41" s="25"/>
      <c r="H41" s="4"/>
      <c r="I41" s="128">
        <v>22739</v>
      </c>
      <c r="J41" s="4" t="s">
        <v>20</v>
      </c>
      <c r="L41" s="22"/>
      <c r="N41" s="22"/>
      <c r="O41" s="92"/>
      <c r="P41" s="96"/>
      <c r="Q41" s="97"/>
      <c r="R41" s="97"/>
      <c r="S41" s="97"/>
      <c r="T41" s="97"/>
      <c r="U41" s="97"/>
      <c r="V41" s="92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3"/>
      <c r="P42" s="96"/>
      <c r="Q42" s="97"/>
      <c r="R42" s="97"/>
      <c r="S42" s="97"/>
      <c r="T42" s="97"/>
      <c r="U42" s="97"/>
      <c r="V42" s="92"/>
    </row>
    <row r="43" spans="1:22" ht="15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34750.3924</v>
      </c>
      <c r="J43" s="42"/>
      <c r="K43"/>
      <c r="L43"/>
      <c r="M43"/>
      <c r="N43"/>
      <c r="O43" s="93"/>
      <c r="P43" s="96"/>
      <c r="Q43" s="97"/>
      <c r="R43" s="97"/>
      <c r="S43" s="97"/>
      <c r="T43" s="97"/>
      <c r="U43" s="97"/>
      <c r="V43" s="92"/>
    </row>
    <row r="44" spans="1:22" ht="15">
      <c r="A44" s="36"/>
      <c r="B44" s="41">
        <f aca="true" t="shared" si="0" ref="B44:B49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2895.866</v>
      </c>
      <c r="J44" s="42"/>
      <c r="K44"/>
      <c r="L44"/>
      <c r="M44"/>
      <c r="N44"/>
      <c r="O44" s="93"/>
      <c r="P44" s="96"/>
      <c r="Q44" s="97"/>
      <c r="R44" s="97"/>
      <c r="S44" s="97"/>
      <c r="T44" s="97"/>
      <c r="U44" s="97"/>
      <c r="V44" s="92"/>
    </row>
    <row r="45" spans="1:22" ht="15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668.2768</v>
      </c>
      <c r="J45" s="38"/>
      <c r="K45"/>
      <c r="L45"/>
      <c r="M45"/>
      <c r="N45"/>
      <c r="O45" s="93"/>
      <c r="P45" s="96"/>
      <c r="Q45" s="97"/>
      <c r="R45" s="97"/>
      <c r="S45" s="97"/>
      <c r="T45" s="97"/>
      <c r="U45" s="97"/>
      <c r="V45" s="92"/>
    </row>
    <row r="46" spans="2:22" ht="15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133.6554</v>
      </c>
      <c r="J46" s="42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2:22" ht="15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95.2066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2:22" ht="15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8.3535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2:22" ht="15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3.9669</v>
      </c>
      <c r="J49" s="42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3"/>
      <c r="W50" s="98"/>
      <c r="X50" s="99"/>
      <c r="Y50" s="99"/>
      <c r="Z50" s="99"/>
      <c r="AA50" s="99"/>
      <c r="AB50" s="99"/>
      <c r="AC50" s="92"/>
    </row>
    <row r="51" spans="1:29" ht="1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2"/>
      <c r="W51" s="92"/>
      <c r="X51" s="92"/>
      <c r="Y51" s="92"/>
      <c r="Z51" s="92"/>
      <c r="AA51" s="92"/>
      <c r="AB51" s="92"/>
      <c r="AC51" s="92"/>
    </row>
    <row r="52" spans="2:27" ht="15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41569198.34746969</v>
      </c>
      <c r="J52" s="42"/>
      <c r="K52" s="47">
        <f>K24</f>
        <v>25986264.097437736</v>
      </c>
      <c r="L52" s="42"/>
      <c r="M52" s="47">
        <f>M24</f>
        <v>5249720.788200831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10202113.518953651</v>
      </c>
      <c r="T52" s="40"/>
      <c r="U52" s="47">
        <f>U24</f>
        <v>131099.94287746924</v>
      </c>
      <c r="Y52"/>
      <c r="AA52"/>
    </row>
    <row r="53" spans="2:21" ht="15">
      <c r="B53" s="45">
        <f>+B52+1</f>
        <v>22</v>
      </c>
      <c r="C53" s="42"/>
      <c r="D53" s="1" t="s">
        <v>37</v>
      </c>
      <c r="G53" s="25" t="str">
        <f>"(Worksheet J)"</f>
        <v>(Worksheet J)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23</v>
      </c>
      <c r="C54" s="42"/>
      <c r="D54" s="1" t="s">
        <v>48</v>
      </c>
      <c r="G54" s="21" t="s">
        <v>54</v>
      </c>
      <c r="H54" s="42"/>
      <c r="I54" s="46">
        <f>SUM(K54,M54,O54,Q54,S54,U54)</f>
        <v>-4604861.059446207</v>
      </c>
      <c r="J54" s="38"/>
      <c r="K54" s="103">
        <v>-3628541.634996301</v>
      </c>
      <c r="L54" s="113"/>
      <c r="M54" s="104">
        <v>-270657.4785242748</v>
      </c>
      <c r="N54" s="46"/>
      <c r="O54" s="104">
        <v>0</v>
      </c>
      <c r="P54" s="46"/>
      <c r="Q54" s="104">
        <v>0</v>
      </c>
      <c r="R54" s="46"/>
      <c r="S54" s="104">
        <v>-695145.4620091644</v>
      </c>
      <c r="T54" s="46"/>
      <c r="U54" s="104">
        <v>-10516.48391646724</v>
      </c>
    </row>
    <row r="55" spans="2:21" ht="15.75" thickBot="1">
      <c r="B55" s="45">
        <f>+B54+1</f>
        <v>24</v>
      </c>
      <c r="C55" s="42"/>
      <c r="D55" s="67" t="s">
        <v>56</v>
      </c>
      <c r="E55" s="29"/>
      <c r="F55" s="29"/>
      <c r="G55" s="48"/>
      <c r="H55" s="48"/>
      <c r="I55" s="49">
        <f>+I52+I53+I54</f>
        <v>36964337.28802348</v>
      </c>
      <c r="J55" s="42"/>
      <c r="K55" s="50">
        <f>+K52+K53+K54</f>
        <v>22357722.462441433</v>
      </c>
      <c r="L55" s="42"/>
      <c r="M55" s="50">
        <f>+M52+M53+M54</f>
        <v>4979063.309676556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9506968.056944488</v>
      </c>
      <c r="T55" s="40"/>
      <c r="U55" s="50">
        <f>+U52+U53+U54</f>
        <v>120583.45896100199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 t="s">
        <v>62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E1">
      <selection activeCell="G20" sqref="G2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3">
        <v>2018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5">
      <c r="A4" s="133" t="s">
        <v>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1" ht="15">
      <c r="A5" s="132" t="str">
        <f>"For rates effective January 1, 2019"</f>
        <v>For rates effective January 1, 2019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0" ht="15">
      <c r="A8" s="10"/>
      <c r="B8" s="7"/>
      <c r="C8" s="8"/>
      <c r="D8" s="6"/>
      <c r="H8" s="6"/>
      <c r="I8" s="6"/>
      <c r="J8" s="6"/>
    </row>
    <row r="9" spans="2:19" ht="1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5.7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31766000</v>
      </c>
      <c r="H15" s="74"/>
      <c r="I15" s="34">
        <v>13527000</v>
      </c>
      <c r="J15" s="34"/>
      <c r="K15" s="34">
        <v>7877000</v>
      </c>
      <c r="L15" s="19"/>
      <c r="M15" s="34">
        <v>2630000</v>
      </c>
      <c r="N15" s="19"/>
      <c r="O15" s="34">
        <v>52000</v>
      </c>
      <c r="P15" s="19"/>
      <c r="Q15" s="34">
        <v>6363000</v>
      </c>
      <c r="R15" s="19"/>
      <c r="S15" s="34">
        <v>1317000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13210000</v>
      </c>
      <c r="H16" s="74"/>
      <c r="I16" s="34">
        <v>6294000</v>
      </c>
      <c r="J16" s="34"/>
      <c r="K16" s="34">
        <v>4695000</v>
      </c>
      <c r="L16" s="19"/>
      <c r="M16" s="34">
        <v>1159000</v>
      </c>
      <c r="N16" s="19"/>
      <c r="O16" s="34">
        <v>0</v>
      </c>
      <c r="P16" s="19"/>
      <c r="Q16" s="34">
        <v>107000</v>
      </c>
      <c r="R16" s="19"/>
      <c r="S16" s="34">
        <v>955000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4309000</v>
      </c>
      <c r="H17" s="74"/>
      <c r="I17" s="59">
        <v>2089000</v>
      </c>
      <c r="J17" s="34"/>
      <c r="K17" s="59">
        <v>1532000</v>
      </c>
      <c r="L17" s="19"/>
      <c r="M17" s="59">
        <v>386000</v>
      </c>
      <c r="N17" s="19"/>
      <c r="O17" s="59">
        <v>0</v>
      </c>
      <c r="P17" s="19"/>
      <c r="Q17" s="59">
        <v>1000</v>
      </c>
      <c r="R17" s="19"/>
      <c r="S17" s="59">
        <v>301000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14247000</v>
      </c>
      <c r="H18" s="74"/>
      <c r="I18" s="34">
        <f>+I15-I16-I17</f>
        <v>5144000</v>
      </c>
      <c r="J18" s="34"/>
      <c r="K18" s="75">
        <f>+K15-K16-K17</f>
        <v>1650000</v>
      </c>
      <c r="L18" s="19"/>
      <c r="M18" s="34">
        <f>+M15-M16-M17</f>
        <v>1085000</v>
      </c>
      <c r="N18" s="19"/>
      <c r="O18" s="34">
        <f>+O15-O16-O17</f>
        <v>52000</v>
      </c>
      <c r="P18" s="19"/>
      <c r="Q18" s="75">
        <f>+Q15-Q16-Q17</f>
        <v>6255000</v>
      </c>
      <c r="R18" s="19"/>
      <c r="S18" s="34">
        <f>+S15-S16-S17</f>
        <v>61000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3">
        <f>SUM(I20,K20,M20,O20,Q20,S20)</f>
        <v>368428</v>
      </c>
      <c r="H20" s="124"/>
      <c r="I20" s="125">
        <v>113317</v>
      </c>
      <c r="J20" s="126"/>
      <c r="K20" s="125">
        <v>57410</v>
      </c>
      <c r="L20" s="127"/>
      <c r="M20" s="125">
        <v>27930</v>
      </c>
      <c r="N20" s="127"/>
      <c r="O20" s="125">
        <v>1159</v>
      </c>
      <c r="P20" s="127"/>
      <c r="Q20" s="125">
        <v>165275</v>
      </c>
      <c r="R20" s="127"/>
      <c r="S20" s="125">
        <v>3337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13878572</v>
      </c>
      <c r="H22" s="22"/>
      <c r="I22" s="70">
        <f>I18-I20</f>
        <v>5030683</v>
      </c>
      <c r="J22" s="77"/>
      <c r="K22" s="82">
        <f>K18-K20</f>
        <v>1592590</v>
      </c>
      <c r="L22" s="19"/>
      <c r="M22" s="70">
        <f>M18-M20</f>
        <v>1057070</v>
      </c>
      <c r="N22" s="19"/>
      <c r="O22" s="70">
        <f>O18-O20</f>
        <v>50841</v>
      </c>
      <c r="P22" s="19"/>
      <c r="Q22" s="82">
        <f>Q18-Q20</f>
        <v>6089725</v>
      </c>
      <c r="R22" s="19"/>
      <c r="S22" s="70">
        <f>S18-S20</f>
        <v>57663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str">
        <f>"BILLED HISTORICAL YEAR ("&amp;T1-1&amp;") ACTUAL ARR"</f>
        <v>BILLED HISTORICAL YEAR (2017) ACTUAL ARR</v>
      </c>
      <c r="E24" s="25" t="str">
        <f>"Input from "&amp;T1-1&amp;" True-up"</f>
        <v>Input from 2017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1740854.935908394</v>
      </c>
      <c r="L24" s="71"/>
      <c r="M24" s="106">
        <v>919771.6660605923</v>
      </c>
      <c r="N24" s="71"/>
      <c r="O24" s="106">
        <v>47517.719969749356</v>
      </c>
      <c r="P24" s="71"/>
      <c r="Q24" s="106">
        <v>5929029.059295763</v>
      </c>
      <c r="R24" s="71"/>
      <c r="S24" s="106">
        <v>110083.24048468919</v>
      </c>
    </row>
    <row r="25" spans="2:19" ht="15" hidden="1">
      <c r="B25" s="41">
        <f>+B24+1</f>
        <v>8</v>
      </c>
      <c r="C25" s="64"/>
      <c r="D25" s="35" t="str">
        <f>"BILLED PROJECTED ("&amp;T1-1&amp;") ARR FROM PRIOR YEAR"</f>
        <v>BILLED PROJECTED (2017)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3725428.028145807</v>
      </c>
      <c r="J25" s="78"/>
      <c r="K25" s="108">
        <v>1783592.7880917941</v>
      </c>
      <c r="L25" s="71"/>
      <c r="M25" s="108">
        <v>942787.9868058556</v>
      </c>
      <c r="N25" s="71"/>
      <c r="O25" s="108">
        <v>48785.82489255166</v>
      </c>
      <c r="P25" s="71"/>
      <c r="Q25" s="108">
        <v>6098364.220265432</v>
      </c>
      <c r="R25" s="71"/>
      <c r="S25" s="108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-10148261.189111061</v>
      </c>
      <c r="H26" s="22"/>
      <c r="I26" s="82">
        <v>-2286551.9010743457</v>
      </c>
      <c r="J26" s="77"/>
      <c r="K26" s="82">
        <v>-1057470.2109553337</v>
      </c>
      <c r="L26" s="19"/>
      <c r="M26" s="82">
        <v>-661266.6297440212</v>
      </c>
      <c r="N26" s="19"/>
      <c r="O26" s="82">
        <v>-38993.45991787563</v>
      </c>
      <c r="P26" s="19"/>
      <c r="Q26" s="82">
        <v>-5804962.035507393</v>
      </c>
      <c r="R26" s="19"/>
      <c r="S26" s="82">
        <v>-299016.95191209135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3730310.8108889395</v>
      </c>
      <c r="H30" s="74"/>
      <c r="I30" s="33">
        <f>+I22+I26+I28</f>
        <v>2744131.0989256543</v>
      </c>
      <c r="J30" s="34"/>
      <c r="K30" s="73">
        <f>+K22+K26+K28</f>
        <v>535119.7890446663</v>
      </c>
      <c r="L30" s="19"/>
      <c r="M30" s="33">
        <f>+M22+M26+M28</f>
        <v>395803.3702559788</v>
      </c>
      <c r="N30" s="19"/>
      <c r="O30" s="33">
        <f>+O22+O26+O28</f>
        <v>11847.540082124367</v>
      </c>
      <c r="P30" s="19"/>
      <c r="Q30" s="73">
        <f>+Q22+Q26+Q28</f>
        <v>284762.96449260693</v>
      </c>
      <c r="R30" s="19"/>
      <c r="S30" s="33">
        <f>+S22+S26+S28</f>
        <v>-241353.95191209135</v>
      </c>
    </row>
    <row r="31" spans="2:6" ht="15">
      <c r="B31" s="7"/>
      <c r="C31" s="8"/>
      <c r="D31" s="18"/>
      <c r="E31" s="6"/>
      <c r="F31" s="21"/>
    </row>
    <row r="32" spans="1:8" ht="1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2018 AEP East Zone Annual MWh</v>
      </c>
      <c r="E33" s="8"/>
      <c r="F33" s="21"/>
      <c r="G33" s="129">
        <v>133818000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0.02787600181506927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1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3" r:id="rId1"/>
  <headerFooter alignWithMargins="0">
    <oddHeader>&amp;R&amp;18Schedule 1A  PTRR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C465782</cp:lastModifiedBy>
  <cp:lastPrinted>2018-12-03T14:52:08Z</cp:lastPrinted>
  <dcterms:created xsi:type="dcterms:W3CDTF">2008-07-20T22:34:28Z</dcterms:created>
  <dcterms:modified xsi:type="dcterms:W3CDTF">2018-12-03T14:52:12Z</dcterms:modified>
  <cp:category/>
  <cp:version/>
  <cp:contentType/>
  <cp:contentStatus/>
</cp:coreProperties>
</file>